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925" activeTab="0"/>
  </bookViews>
  <sheets>
    <sheet name="Variances" sheetId="1" r:id="rId1"/>
    <sheet name="Reserves" sheetId="2" r:id="rId2"/>
  </sheets>
  <definedNames>
    <definedName name="_xlnm.Print_Area" localSheetId="0">'Variances'!$A$1:$N$34</definedName>
  </definedNames>
  <calcPr fullCalcOnLoad="1"/>
</workbook>
</file>

<file path=xl/sharedStrings.xml><?xml version="1.0" encoding="utf-8"?>
<sst xmlns="http://schemas.openxmlformats.org/spreadsheetml/2006/main" count="48" uniqueCount="41">
  <si>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</si>
  <si>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</si>
  <si>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</si>
  <si>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</si>
  <si>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</si>
  <si>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</si>
  <si>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</si>
  <si>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</si>
  <si>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</si>
  <si>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</si>
  <si>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</si>
  <si>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</si>
  <si>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</si>
  <si>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</si>
  <si>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t>%</t>
  </si>
  <si>
    <t>Explanation Required?</t>
  </si>
  <si>
    <t xml:space="preserve">Explanation of variances – pro forma </t>
  </si>
  <si>
    <t xml:space="preserve">Name of smaller authority: </t>
  </si>
  <si>
    <r>
      <t>County area (local councils and parish meetings only):</t>
    </r>
    <r>
      <rPr>
        <b/>
        <sz val="8"/>
        <color indexed="8"/>
        <rFont val="Arial"/>
        <family val="2"/>
      </rPr>
      <t xml:space="preserve"> </t>
    </r>
  </si>
  <si>
    <t>BOX 10 VARIANCE EXPLANATION NOT REQUIRED IF CHANGE CAN BE EXPLAINED BY BOX 5 (CAPITAL PLUS INTEREST PAYMENT)</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</si>
  <si>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</si>
  <si>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</si>
  <si>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</si>
  <si>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</si>
  <si>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</si>
  <si>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</si>
  <si>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</si>
  <si>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t>Reserve 1</t>
  </si>
  <si>
    <t>Reserve 2</t>
  </si>
  <si>
    <t>Reserve 3</t>
  </si>
  <si>
    <t>Reserve 4</t>
  </si>
  <si>
    <t>Reserve 5</t>
  </si>
  <si>
    <t>Reserve 6</t>
  </si>
  <si>
    <t>Reserve 7</t>
  </si>
  <si>
    <r>
      <t xml:space="preserve">Explanation from smaller authority </t>
    </r>
    <r>
      <rPr>
        <b/>
        <u val="single"/>
        <sz val="11"/>
        <color indexed="8"/>
        <rFont val="Arial"/>
        <family val="2"/>
      </rPr>
      <t>(must include narrative and supporting figures)</t>
    </r>
  </si>
  <si>
    <t>(Please complete the highlighted boxes.)</t>
  </si>
  <si>
    <r>
      <t xml:space="preserve">Insert figures from Section 2 of the AGAR in all </t>
    </r>
    <r>
      <rPr>
        <b/>
        <u val="single"/>
        <sz val="10"/>
        <color indexed="62"/>
        <rFont val="Arial"/>
        <family val="2"/>
      </rPr>
      <t>Blue</t>
    </r>
    <r>
      <rPr>
        <b/>
        <sz val="10"/>
        <color indexed="10"/>
        <rFont val="Arial"/>
        <family val="2"/>
      </rPr>
      <t xml:space="preserve"> highlighted boxes </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</si>
  <si>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t>
    </r>
    <r>
      <rPr>
        <b/>
        <sz val="10"/>
        <color indexed="10"/>
        <rFont val="Arial"/>
        <family val="2"/>
      </rPr>
      <t>New from 2020/21 onwards:</t>
    </r>
    <r>
      <rPr>
        <sz val="10"/>
        <color indexed="8"/>
        <rFont val="Arial"/>
        <family val="2"/>
      </rPr>
      <t xml:space="preserve"> variances of £100,000 or more require explanation regardless of the % variation year on year;
• a breakdown of approved reserves on the next tab if the total reserves (Box 7) figure is more than twice the annual precept/rates &amp; levies value (Box 2).</t>
    </r>
  </si>
  <si>
    <t>2021/22</t>
  </si>
  <si>
    <t>2022/23</t>
  </si>
  <si>
    <t xml:space="preserve">There were so many variables for staff pay during the year, that it is hard to do an exact comparison with the costs in the previous financial year.  These are the main differences: The staff are paid on National Joint Council (NJC) rates and so they all received the nationally agreed pay award of an increase of £1 per hour, backdated to 1st April 2022. This cost an additional £2,392 in salaries and wages, plus £260 of additional employer's NI and £393 of additional employers pension contributions. The rate for Employer's NI was increased for a seven month period during 2022-23 which cost an additional £112. The Staffing Committee agreed that additional hours could be paid for specified events and community projects.  This cost an additional £1,570 (gross) during the year. An additional administrative post was established in June 2022 to support the increasing workload of the parish council.  The gross cost of this addition (calculated at the new pay rate) was £9,200 for the ten month period to 31st March 2023.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</si>
</sst>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1"/>
      <color theme="1"/>
      <name val="Calibri"/>
      <family val="2"/>
    </font>
    <font>
      <sz val="11"/>
      <color indexed="8"/>
      <name val="Calibri"/>
      <family val="2"/>
    </font>
    <font>
      <b/>
      <sz val="14"/>
      <name val="Arial"/>
      <family val="2"/>
    </font>
    <font>
      <b/>
      <sz val="12"/>
      <name val="Arial"/>
      <family val="2"/>
    </font>
    <font>
      <b/>
      <sz val="10"/>
      <name val="Arial"/>
      <family val="2"/>
    </font>
    <font>
      <b/>
      <sz val="10"/>
      <color indexed="10"/>
      <name val="Arial"/>
      <family val="2"/>
    </font>
    <font>
      <b/>
      <u val="single"/>
      <sz val="10"/>
      <color indexed="62"/>
      <name val="Arial"/>
      <family val="2"/>
    </font>
    <font>
      <b/>
      <sz val="11"/>
      <color indexed="8"/>
      <name val="Arial"/>
      <family val="2"/>
    </font>
    <font>
      <b/>
      <sz val="8"/>
      <color indexed="8"/>
      <name val="Arial"/>
      <family val="2"/>
    </font>
    <font>
      <sz val="10"/>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10"/>
      <name val="Arial"/>
      <family val="2"/>
    </font>
    <font>
      <sz val="8"/>
      <color indexed="8"/>
      <name val="Arial"/>
      <family val="2"/>
    </font>
    <font>
      <sz val="10"/>
      <color indexed="8"/>
      <name val="Symbol"/>
      <family val="1"/>
    </font>
    <font>
      <b/>
      <sz val="14"/>
      <color indexed="8"/>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font>
    <font>
      <b/>
      <sz val="14"/>
      <color theme="1"/>
      <name val="Calibri"/>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rgb="FF00B0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uble"/>
    </border>
    <border>
      <left/>
      <right style="medium"/>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1">
    <xf numFmtId="0" fontId="0" fillId="0" borderId="0" xfId="0" applyFont="1" applyAlignment="1">
      <alignment/>
    </xf>
    <xf numFmtId="0" fontId="5" fillId="0" borderId="0" xfId="0" applyFont="1" applyAlignment="1">
      <alignment/>
    </xf>
    <xf numFmtId="3" fontId="4" fillId="33" borderId="10" xfId="0" applyNumberFormat="1" applyFont="1" applyFill="1" applyBorder="1" applyAlignment="1" applyProtection="1">
      <alignment horizontal="center"/>
      <protection locked="0"/>
    </xf>
    <xf numFmtId="0" fontId="49" fillId="0" borderId="0" xfId="0" applyFont="1" applyAlignment="1">
      <alignment/>
    </xf>
    <xf numFmtId="0" fontId="49" fillId="0" borderId="0" xfId="0" applyFont="1" applyAlignment="1">
      <alignment horizontal="center"/>
    </xf>
    <xf numFmtId="3" fontId="49" fillId="0" borderId="0" xfId="0" applyNumberFormat="1" applyFont="1" applyAlignment="1">
      <alignment/>
    </xf>
    <xf numFmtId="10" fontId="49" fillId="0" borderId="0" xfId="0" applyNumberFormat="1" applyFont="1" applyAlignment="1">
      <alignment/>
    </xf>
    <xf numFmtId="0" fontId="49" fillId="0" borderId="0" xfId="0" applyFont="1" applyAlignment="1">
      <alignment vertical="center"/>
    </xf>
    <xf numFmtId="3" fontId="4" fillId="34" borderId="10" xfId="0" applyNumberFormat="1" applyFont="1" applyFill="1" applyBorder="1" applyAlignment="1" applyProtection="1">
      <alignment horizontal="center"/>
      <protection locked="0"/>
    </xf>
    <xf numFmtId="0" fontId="3" fillId="0" borderId="0" xfId="0" applyFont="1" applyAlignment="1">
      <alignment vertical="top"/>
    </xf>
    <xf numFmtId="0" fontId="49" fillId="35" borderId="11" xfId="0" applyFont="1" applyFill="1" applyBorder="1" applyAlignment="1">
      <alignment wrapText="1"/>
    </xf>
    <xf numFmtId="0" fontId="50" fillId="0" borderId="0" xfId="0" applyFont="1" applyAlignment="1">
      <alignment/>
    </xf>
    <xf numFmtId="0" fontId="49" fillId="0" borderId="0" xfId="0" applyFont="1" applyAlignment="1">
      <alignment wrapText="1"/>
    </xf>
    <xf numFmtId="0" fontId="49" fillId="0" borderId="11" xfId="0" applyFont="1" applyBorder="1" applyAlignment="1">
      <alignment wrapText="1"/>
    </xf>
    <xf numFmtId="0" fontId="49" fillId="36" borderId="11" xfId="0" applyFont="1" applyFill="1" applyBorder="1" applyAlignment="1">
      <alignment wrapText="1"/>
    </xf>
    <xf numFmtId="0" fontId="49" fillId="36" borderId="11" xfId="0" applyFont="1" applyFill="1" applyBorder="1" applyAlignment="1">
      <alignment wrapText="1"/>
    </xf>
    <xf numFmtId="0" fontId="49" fillId="0" borderId="0" xfId="0" applyFont="1" applyFill="1" applyAlignment="1">
      <alignment vertical="center"/>
    </xf>
    <xf numFmtId="0" fontId="49" fillId="0" borderId="0" xfId="0" applyFont="1" applyFill="1" applyAlignment="1">
      <alignment/>
    </xf>
    <xf numFmtId="3" fontId="4" fillId="0" borderId="0" xfId="0" applyNumberFormat="1" applyFont="1" applyFill="1" applyBorder="1" applyAlignment="1" applyProtection="1">
      <alignment horizontal="center"/>
      <protection locked="0"/>
    </xf>
    <xf numFmtId="10" fontId="49" fillId="0" borderId="0" xfId="0" applyNumberFormat="1" applyFont="1" applyFill="1" applyAlignment="1">
      <alignment/>
    </xf>
    <xf numFmtId="0" fontId="49" fillId="0" borderId="0" xfId="0" applyFont="1" applyFill="1" applyAlignment="1">
      <alignment horizontal="center"/>
    </xf>
    <xf numFmtId="0" fontId="49" fillId="0" borderId="0" xfId="0" applyFont="1" applyBorder="1" applyAlignment="1">
      <alignment horizontal="center" wrapText="1"/>
    </xf>
    <xf numFmtId="0" fontId="51" fillId="37" borderId="11" xfId="0" applyFont="1" applyFill="1" applyBorder="1" applyAlignment="1">
      <alignment horizontal="center" wrapText="1"/>
    </xf>
    <xf numFmtId="0" fontId="49" fillId="0" borderId="0" xfId="0" applyFont="1" applyAlignment="1">
      <alignment wrapText="1"/>
    </xf>
    <xf numFmtId="0" fontId="49" fillId="0" borderId="0" xfId="0" applyFont="1" applyBorder="1" applyAlignment="1">
      <alignment horizontal="left" vertical="center"/>
    </xf>
    <xf numFmtId="0" fontId="49" fillId="0" borderId="0" xfId="0" applyFont="1" applyAlignment="1">
      <alignment wrapText="1"/>
    </xf>
    <xf numFmtId="0" fontId="49" fillId="0" borderId="0" xfId="0" applyFont="1" applyFill="1" applyBorder="1" applyAlignment="1">
      <alignment horizontal="left" vertical="top" wrapText="1"/>
    </xf>
    <xf numFmtId="0" fontId="51" fillId="0" borderId="0" xfId="0" applyFont="1" applyAlignment="1">
      <alignment/>
    </xf>
    <xf numFmtId="0" fontId="49" fillId="0" borderId="0" xfId="0" applyFont="1" applyFill="1" applyAlignment="1">
      <alignment wrapText="1"/>
    </xf>
    <xf numFmtId="0" fontId="52" fillId="0" borderId="0" xfId="0" applyFont="1" applyAlignment="1">
      <alignment/>
    </xf>
    <xf numFmtId="0" fontId="53" fillId="0" borderId="0" xfId="0" applyFont="1" applyAlignment="1">
      <alignment horizontal="left" vertical="center" indent="2"/>
    </xf>
    <xf numFmtId="0" fontId="47" fillId="0" borderId="0" xfId="0" applyFont="1" applyAlignment="1">
      <alignment/>
    </xf>
    <xf numFmtId="0" fontId="54" fillId="0" borderId="0" xfId="0" applyFont="1" applyAlignment="1">
      <alignment/>
    </xf>
    <xf numFmtId="0" fontId="0" fillId="0" borderId="12" xfId="0" applyBorder="1" applyAlignment="1">
      <alignment/>
    </xf>
    <xf numFmtId="0" fontId="0" fillId="38" borderId="0" xfId="0" applyFill="1" applyAlignment="1">
      <alignment/>
    </xf>
    <xf numFmtId="0" fontId="47" fillId="0" borderId="13" xfId="0" applyFont="1" applyBorder="1" applyAlignment="1">
      <alignment/>
    </xf>
    <xf numFmtId="0" fontId="49" fillId="39" borderId="0" xfId="0" applyFont="1" applyFill="1" applyAlignment="1">
      <alignment/>
    </xf>
    <xf numFmtId="3" fontId="4" fillId="39" borderId="0" xfId="0" applyNumberFormat="1" applyFont="1" applyFill="1" applyBorder="1" applyAlignment="1" applyProtection="1">
      <alignment horizontal="center"/>
      <protection locked="0"/>
    </xf>
    <xf numFmtId="0" fontId="51" fillId="0" borderId="0" xfId="0" applyFont="1" applyAlignment="1">
      <alignment horizontal="center"/>
    </xf>
    <xf numFmtId="0" fontId="51" fillId="0" borderId="0" xfId="0" applyFont="1" applyAlignment="1">
      <alignment horizontal="center" wrapText="1"/>
    </xf>
    <xf numFmtId="0" fontId="51" fillId="0" borderId="11" xfId="0" applyFont="1" applyBorder="1" applyAlignment="1">
      <alignment wrapText="1"/>
    </xf>
    <xf numFmtId="0" fontId="0" fillId="0" borderId="0" xfId="0" applyFont="1" applyAlignment="1">
      <alignment/>
    </xf>
    <xf numFmtId="0" fontId="49" fillId="0" borderId="0" xfId="0" applyFont="1" applyAlignment="1">
      <alignment vertical="center"/>
    </xf>
    <xf numFmtId="0" fontId="49" fillId="0" borderId="0" xfId="0" applyFont="1" applyAlignment="1">
      <alignment horizontal="left" vertical="center"/>
    </xf>
    <xf numFmtId="0" fontId="49" fillId="0" borderId="0" xfId="0" applyFont="1" applyAlignment="1">
      <alignment horizontal="left" vertical="center" wrapText="1"/>
    </xf>
    <xf numFmtId="0" fontId="49" fillId="0" borderId="0" xfId="0" applyFont="1" applyAlignment="1">
      <alignment wrapText="1"/>
    </xf>
    <xf numFmtId="0" fontId="49" fillId="0" borderId="14" xfId="0" applyFont="1" applyBorder="1" applyAlignment="1">
      <alignment wrapText="1"/>
    </xf>
    <xf numFmtId="0" fontId="55" fillId="0" borderId="0" xfId="0" applyFont="1" applyAlignment="1">
      <alignment horizontal="left" vertical="center" wrapText="1"/>
    </xf>
    <xf numFmtId="0" fontId="55" fillId="0" borderId="0" xfId="0" applyFont="1" applyAlignment="1">
      <alignment horizontal="left" vertical="center"/>
    </xf>
    <xf numFmtId="0" fontId="2" fillId="0" borderId="0" xfId="0" applyFont="1" applyBorder="1" applyAlignment="1">
      <alignment horizontal="left" vertical="center"/>
    </xf>
    <xf numFmtId="0" fontId="49" fillId="0" borderId="0"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36"/>
  <sheetViews>
    <sheetView tabSelected="1" zoomScale="80" zoomScaleNormal="80" zoomScalePageLayoutView="0" workbookViewId="0" topLeftCell="C6">
      <selection activeCell="N17" sqref="N17"/>
    </sheetView>
  </sheetViews>
  <sheetFormatPr defaultColWidth="9.140625" defaultRowHeight="15"/>
  <cols>
    <col min="1" max="1" width="10.8515625" style="3" customWidth="1"/>
    <col min="2" max="2" width="9.140625" style="3" customWidth="1"/>
    <col min="3" max="3" width="32.57421875" style="3" customWidth="1"/>
    <col min="4" max="4" width="9.140625" style="3" customWidth="1"/>
    <col min="5" max="5" width="3.28125" style="3" customWidth="1"/>
    <col min="6" max="6" width="9.140625" style="3" customWidth="1"/>
    <col min="7" max="7" width="10.140625" style="3" customWidth="1"/>
    <col min="8" max="8" width="9.57421875" style="3" customWidth="1"/>
    <col min="9" max="11" width="9.140625" style="3" hidden="1" customWidth="1"/>
    <col min="12" max="12" width="13.28125" style="3" customWidth="1"/>
    <col min="13" max="13" width="50.421875" style="12" bestFit="1" customWidth="1"/>
    <col min="14" max="14" width="86.00390625" style="3" bestFit="1" customWidth="1"/>
    <col min="15" max="22" width="9.140625" style="17" customWidth="1"/>
    <col min="23" max="16384" width="9.140625" style="3" customWidth="1"/>
  </cols>
  <sheetData>
    <row r="1" spans="1:12" ht="18">
      <c r="A1" s="49" t="s">
        <v>16</v>
      </c>
      <c r="B1" s="50"/>
      <c r="C1" s="50"/>
      <c r="D1" s="50"/>
      <c r="E1" s="50"/>
      <c r="F1" s="50"/>
      <c r="G1" s="50"/>
      <c r="H1" s="50"/>
      <c r="I1" s="50"/>
      <c r="J1" s="50"/>
      <c r="K1" s="50"/>
      <c r="L1" s="9"/>
    </row>
    <row r="2" spans="1:13" ht="15.75">
      <c r="A2" s="29" t="s">
        <v>17</v>
      </c>
      <c r="B2" s="24"/>
      <c r="C2" s="37"/>
      <c r="D2" s="24"/>
      <c r="E2" s="24"/>
      <c r="F2" s="24"/>
      <c r="G2" s="24"/>
      <c r="H2" s="24"/>
      <c r="I2" s="24"/>
      <c r="J2" s="24"/>
      <c r="K2" s="24"/>
      <c r="L2" s="9"/>
      <c r="M2" s="25"/>
    </row>
    <row r="3" spans="1:12" ht="14.25" customHeight="1">
      <c r="A3" s="29" t="s">
        <v>18</v>
      </c>
      <c r="C3" s="36"/>
      <c r="L3" s="9"/>
    </row>
    <row r="4" ht="14.25">
      <c r="A4" s="1" t="s">
        <v>36</v>
      </c>
    </row>
    <row r="5" spans="1:13" ht="99" customHeight="1">
      <c r="A5" s="47" t="s">
        <v>37</v>
      </c>
      <c r="B5" s="48"/>
      <c r="C5" s="48"/>
      <c r="D5" s="48"/>
      <c r="E5" s="48"/>
      <c r="F5" s="48"/>
      <c r="G5" s="48"/>
      <c r="H5" s="48"/>
      <c r="M5" s="25"/>
    </row>
    <row r="6" ht="14.25">
      <c r="A6" s="30"/>
    </row>
    <row r="7" spans="1:14" ht="15">
      <c r="A7" s="30"/>
      <c r="D7" s="4"/>
      <c r="F7" s="4"/>
      <c r="N7" s="27"/>
    </row>
    <row r="8" spans="4:14" ht="44.25">
      <c r="D8" s="38" t="s">
        <v>38</v>
      </c>
      <c r="E8" s="27"/>
      <c r="F8" s="38" t="s">
        <v>39</v>
      </c>
      <c r="G8" s="38" t="s">
        <v>0</v>
      </c>
      <c r="H8" s="38" t="s">
        <v>0</v>
      </c>
      <c r="I8" s="38"/>
      <c r="J8" s="38"/>
      <c r="K8" s="38"/>
      <c r="L8" s="39" t="s">
        <v>15</v>
      </c>
      <c r="M8" s="10" t="s">
        <v>10</v>
      </c>
      <c r="N8" s="40" t="s">
        <v>34</v>
      </c>
    </row>
    <row r="9" spans="4:14" ht="15">
      <c r="D9" s="38" t="s">
        <v>1</v>
      </c>
      <c r="E9" s="27"/>
      <c r="F9" s="38" t="s">
        <v>1</v>
      </c>
      <c r="G9" s="38" t="s">
        <v>1</v>
      </c>
      <c r="H9" s="38" t="s">
        <v>14</v>
      </c>
      <c r="I9" s="38"/>
      <c r="J9" s="38"/>
      <c r="K9" s="27"/>
      <c r="L9" s="27"/>
      <c r="N9" s="23"/>
    </row>
    <row r="10" spans="4:14" ht="15" thickBot="1">
      <c r="D10" s="4"/>
      <c r="E10" s="4"/>
      <c r="N10" s="23"/>
    </row>
    <row r="11" spans="1:14" ht="44.25" customHeight="1" thickBot="1">
      <c r="A11" s="43" t="s">
        <v>2</v>
      </c>
      <c r="B11" s="43"/>
      <c r="C11" s="43"/>
      <c r="D11" s="8">
        <v>196963</v>
      </c>
      <c r="F11" s="8">
        <v>244481</v>
      </c>
      <c r="G11" s="5"/>
      <c r="M11" s="10"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agrees</v>
      </c>
      <c r="N11" s="13"/>
    </row>
    <row r="12" spans="4:14" ht="15" thickBot="1">
      <c r="D12" s="5"/>
      <c r="F12" s="5"/>
      <c r="N12" s="23"/>
    </row>
    <row r="13" spans="1:14" ht="31.5" customHeight="1" thickBot="1">
      <c r="A13" s="44" t="s">
        <v>20</v>
      </c>
      <c r="B13" s="45"/>
      <c r="C13" s="46"/>
      <c r="D13" s="8">
        <v>191500</v>
      </c>
      <c r="F13" s="8">
        <v>201219</v>
      </c>
      <c r="G13" s="5">
        <f>F13-D13</f>
        <v>9719</v>
      </c>
      <c r="H13" s="6">
        <f>IF((D13&gt;F13),(D13-F13)/D13,IF(D13&lt;F13,-(D13-F13)/D13,IF(D13=F13,0)))</f>
        <v>0.05075195822454308</v>
      </c>
      <c r="I13" s="3">
        <f>IF(D13-F13&lt;200,0,IF(D13-F13&gt;200,1,IF(D13-F13=200,1)))</f>
        <v>0</v>
      </c>
      <c r="J13" s="3">
        <f>IF(F13-D13&lt;200,0,IF(F13-D13&gt;200,1,IF(F13-D13=200,1)))</f>
        <v>1</v>
      </c>
      <c r="K13" s="4">
        <f>IF(H13&lt;0.15,0,IF(H13&gt;0.15,1,IF(H13=0.15,1)))</f>
        <v>0</v>
      </c>
      <c r="L13" s="4" t="str">
        <f>IF((H13&lt;15%)*AND(G13&lt;100000)*OR(G13&gt;-100000),"NO","YES")</f>
        <v>NO</v>
      </c>
      <c r="M13" s="10" t="str">
        <f>IF((L13="YES")*AND(I13+J13&lt;1),"Explanation not required, difference less than £200"," ")</f>
        <v> </v>
      </c>
      <c r="N13" s="13"/>
    </row>
    <row r="14" spans="4:14" ht="15" thickBot="1">
      <c r="D14" s="5"/>
      <c r="F14" s="5"/>
      <c r="G14" s="5"/>
      <c r="H14" s="6"/>
      <c r="K14" s="4"/>
      <c r="L14" s="4"/>
      <c r="N14" s="23"/>
    </row>
    <row r="15" spans="1:14" ht="19.5" customHeight="1" thickBot="1">
      <c r="A15" s="42" t="s">
        <v>3</v>
      </c>
      <c r="B15" s="42"/>
      <c r="C15" s="42"/>
      <c r="D15" s="8">
        <v>18320</v>
      </c>
      <c r="F15" s="8">
        <v>19945</v>
      </c>
      <c r="G15" s="5">
        <f>F15-D15</f>
        <v>1625</v>
      </c>
      <c r="H15" s="6">
        <f>IF((D15&gt;F15),(D15-F15)/D15,IF(D15&lt;F15,-(D15-F15)/D15,IF(D15=F15,0)))</f>
        <v>0.08870087336244542</v>
      </c>
      <c r="I15" s="3">
        <f>IF(D15-F15&lt;200,0,IF(D15-F15&gt;200,1,IF(D15-F15=200,1)))</f>
        <v>0</v>
      </c>
      <c r="J15" s="3">
        <f>IF(F15-D15&lt;200,0,IF(F15-D15&gt;200,1,IF(F15-D15=200,1)))</f>
        <v>1</v>
      </c>
      <c r="K15" s="4">
        <f>IF(H15&lt;0.15,0,IF(H15&gt;0.15,1,IF(H15=0.15,1)))</f>
        <v>0</v>
      </c>
      <c r="L15" s="4" t="str">
        <f>IF((H15&lt;15%)*AND(G15&lt;100000)*OR(G15&gt;-100000),"NO","YES")</f>
        <v>NO</v>
      </c>
      <c r="M15" s="10" t="str">
        <f>IF((L15="YES")*AND(I15+J15&lt;1),"Explanation not required, difference less than £200"," ")</f>
        <v> </v>
      </c>
      <c r="N15" s="13"/>
    </row>
    <row r="16" spans="4:14" ht="15" thickBot="1">
      <c r="D16" s="5"/>
      <c r="F16" s="5"/>
      <c r="G16" s="5"/>
      <c r="H16" s="6"/>
      <c r="K16" s="4"/>
      <c r="L16" s="4"/>
      <c r="N16" s="23"/>
    </row>
    <row r="17" spans="1:14" ht="189.75" customHeight="1" thickBot="1">
      <c r="A17" s="42" t="s">
        <v>4</v>
      </c>
      <c r="B17" s="42"/>
      <c r="C17" s="42"/>
      <c r="D17" s="8">
        <v>43766</v>
      </c>
      <c r="F17" s="8">
        <v>58101</v>
      </c>
      <c r="G17" s="5">
        <f>F17-D17</f>
        <v>14335</v>
      </c>
      <c r="H17" s="6">
        <f>IF((D17&gt;F17),(D17-F17)/D17,IF(D17&lt;F17,-(D17-F17)/D17,IF(D17=F17,0)))</f>
        <v>0.3275373577663026</v>
      </c>
      <c r="I17" s="3">
        <f>IF(D17-F17&lt;200,0,IF(D17-F17&gt;200,1,IF(D17-F17=200,1)))</f>
        <v>0</v>
      </c>
      <c r="J17" s="3">
        <f>IF(F17-D17&lt;200,0,IF(F17-D17&gt;200,1,IF(F17-D17=200,1)))</f>
        <v>1</v>
      </c>
      <c r="K17" s="4">
        <f>IF(H17&lt;0.15,0,IF(H17&gt;0.15,1,IF(H17=0.15,1)))</f>
        <v>1</v>
      </c>
      <c r="L17" s="4" t="str">
        <f>IF((H17&lt;15%)*AND(G17&lt;100000)*OR(G17&gt;-100000),"NO","YES")</f>
        <v>YES</v>
      </c>
      <c r="M17" s="10"/>
      <c r="N17" s="13" t="s">
        <v>40</v>
      </c>
    </row>
    <row r="18" spans="4:14" ht="15" thickBot="1">
      <c r="D18" s="5"/>
      <c r="F18" s="5"/>
      <c r="G18" s="5"/>
      <c r="H18" s="6"/>
      <c r="K18" s="4"/>
      <c r="L18" s="4"/>
      <c r="N18" s="23"/>
    </row>
    <row r="19" spans="1:14" ht="19.5" customHeight="1" thickBot="1">
      <c r="A19" s="42" t="s">
        <v>7</v>
      </c>
      <c r="B19" s="42"/>
      <c r="C19" s="42"/>
      <c r="D19" s="8">
        <v>0</v>
      </c>
      <c r="F19" s="8">
        <v>0</v>
      </c>
      <c r="G19" s="5">
        <f>F19-D19</f>
        <v>0</v>
      </c>
      <c r="H19" s="6">
        <f>IF((D19&gt;F19),(D19-F19)/D19,IF(D19&lt;F19,-(D19-F19)/D19,IF(D19=F19,0)))</f>
        <v>0</v>
      </c>
      <c r="I19" s="3">
        <f>IF(D19-F19&lt;200,0,IF(D19-F19&gt;200,1,IF(D19-F19=200,1)))</f>
        <v>0</v>
      </c>
      <c r="J19" s="3">
        <f>IF(F19-D19&lt;200,0,IF(F19-D19&gt;200,1,IF(F19-D19=200,1)))</f>
        <v>0</v>
      </c>
      <c r="K19" s="4">
        <f>IF(H19&lt;0.15,0,IF(H19&gt;0.15,1,IF(H19=0.15,1)))</f>
        <v>0</v>
      </c>
      <c r="L19" s="4" t="str">
        <f>IF((H19&lt;15%)*AND(G19&lt;100000)*OR(G19&gt;-100000),"NO","YES")</f>
        <v>NO</v>
      </c>
      <c r="M19" s="10" t="str">
        <f>IF((L19="YES")*AND(I19+J19&lt;1),"Explanation not required, difference less than £200"," ")</f>
        <v> </v>
      </c>
      <c r="N19" s="13"/>
    </row>
    <row r="20" spans="4:14" ht="15" thickBot="1">
      <c r="D20" s="5"/>
      <c r="F20" s="5"/>
      <c r="G20" s="5"/>
      <c r="H20" s="6"/>
      <c r="K20" s="4"/>
      <c r="L20" s="4"/>
      <c r="N20" s="23"/>
    </row>
    <row r="21" spans="1:14" ht="19.5" customHeight="1" thickBot="1">
      <c r="A21" s="42" t="s">
        <v>21</v>
      </c>
      <c r="B21" s="42"/>
      <c r="C21" s="42"/>
      <c r="D21" s="8">
        <v>118536</v>
      </c>
      <c r="F21" s="8">
        <v>134482</v>
      </c>
      <c r="G21" s="5">
        <f>F21-D21</f>
        <v>15946</v>
      </c>
      <c r="H21" s="6">
        <f>IF((D21&gt;F21),(D21-F21)/D21,IF(D21&lt;F21,-(D21-F21)/D21,IF(D21=F21,0)))</f>
        <v>0.13452453263143685</v>
      </c>
      <c r="I21" s="3">
        <f>IF(D21-F21&lt;200,0,IF(D21-F21&gt;200,1,IF(D21-F21=200,1)))</f>
        <v>0</v>
      </c>
      <c r="J21" s="3">
        <f>IF(F21-D21&lt;200,0,IF(F21-D21&gt;200,1,IF(F21-D21=200,1)))</f>
        <v>1</v>
      </c>
      <c r="K21" s="4">
        <f>IF(H21&lt;0.15,0,IF(H21&gt;0.15,1,IF(H21=0.15,1)))</f>
        <v>0</v>
      </c>
      <c r="L21" s="4" t="str">
        <f>IF((H21&lt;15%)*AND(G21&lt;100000)*OR(G21&gt;-100000),"NO","YES")</f>
        <v>NO</v>
      </c>
      <c r="M21" s="10" t="str">
        <f>IF((L21="YES")*AND(I21+J21&lt;1),"Explanation not required, difference less than £200"," ")</f>
        <v> </v>
      </c>
      <c r="N21" s="13"/>
    </row>
    <row r="22" spans="4:14" ht="15" thickBot="1">
      <c r="D22" s="5"/>
      <c r="F22" s="5"/>
      <c r="G22" s="5"/>
      <c r="H22" s="6"/>
      <c r="K22" s="4"/>
      <c r="L22" s="4"/>
      <c r="N22" s="23"/>
    </row>
    <row r="23" spans="1:14" ht="19.5" customHeight="1" thickBot="1">
      <c r="A23" s="7" t="s">
        <v>5</v>
      </c>
      <c r="D23" s="2">
        <f>D11+D13+D15-D17-D19-D21</f>
        <v>244481</v>
      </c>
      <c r="F23" s="2">
        <f>F11+F13+F15-F17-F19-F21</f>
        <v>273062</v>
      </c>
      <c r="G23" s="5"/>
      <c r="H23" s="6"/>
      <c r="K23" s="4"/>
      <c r="L23" s="4"/>
      <c r="M23" s="14" t="s">
        <v>12</v>
      </c>
      <c r="N23" s="23"/>
    </row>
    <row r="24" spans="1:14" s="17" customFormat="1" ht="15">
      <c r="A24" s="16"/>
      <c r="D24" s="18"/>
      <c r="E24" s="3"/>
      <c r="F24" s="18"/>
      <c r="G24" s="5"/>
      <c r="H24" s="19"/>
      <c r="K24" s="20"/>
      <c r="L24" s="21" t="str">
        <f>IF(F23&gt;(2*F13),"YES","NO")</f>
        <v>NO</v>
      </c>
      <c r="M24" s="22" t="str">
        <f>IF(F23&gt;(2*F13),"EXPLANATION REQUIRED ON RESERVES TAB AS TO WHY CARRY FORWARD RESERVES ARE GREATER THAN TWICE INCOME FROM LOCAL TAXATION/LEVIES"," ")</f>
        <v> </v>
      </c>
      <c r="N24" s="28"/>
    </row>
    <row r="25" spans="4:14" ht="15" thickBot="1">
      <c r="D25" s="5"/>
      <c r="F25" s="5"/>
      <c r="G25" s="5"/>
      <c r="H25" s="6"/>
      <c r="K25" s="4"/>
      <c r="L25" s="4"/>
      <c r="N25" s="23"/>
    </row>
    <row r="26" spans="1:14" ht="19.5" customHeight="1" thickBot="1">
      <c r="A26" s="42" t="s">
        <v>9</v>
      </c>
      <c r="B26" s="42"/>
      <c r="C26" s="42"/>
      <c r="D26" s="8">
        <v>234675</v>
      </c>
      <c r="F26" s="8">
        <v>266159</v>
      </c>
      <c r="G26" s="5"/>
      <c r="H26" s="6"/>
      <c r="K26" s="4"/>
      <c r="L26" s="4"/>
      <c r="M26" s="15" t="s">
        <v>12</v>
      </c>
      <c r="N26" s="23"/>
    </row>
    <row r="27" spans="4:14" ht="15" thickBot="1">
      <c r="D27" s="5"/>
      <c r="F27" s="5"/>
      <c r="G27" s="5"/>
      <c r="H27" s="6"/>
      <c r="K27" s="4"/>
      <c r="L27" s="4"/>
      <c r="N27" s="23"/>
    </row>
    <row r="28" spans="1:14" ht="19.5" customHeight="1" thickBot="1">
      <c r="A28" s="42" t="s">
        <v>8</v>
      </c>
      <c r="B28" s="42"/>
      <c r="C28" s="42"/>
      <c r="D28" s="8">
        <v>278551</v>
      </c>
      <c r="F28" s="8">
        <v>282291</v>
      </c>
      <c r="G28" s="5">
        <f>F28-D28</f>
        <v>3740</v>
      </c>
      <c r="H28" s="6">
        <f>IF((D28&gt;F28),(D28-F28)/D28,IF(D28&lt;F28,-(D28-F28)/D28,IF(D28=F28,0)))</f>
        <v>0.013426625644854981</v>
      </c>
      <c r="I28" s="3">
        <f>IF(D28-F28&lt;200,0,IF(D28-F28&gt;200,1,IF(D28-F28=200,1)))</f>
        <v>0</v>
      </c>
      <c r="J28" s="3">
        <f>IF(F28-D28&lt;200,0,IF(F28-D28&gt;200,1,IF(F28-D28=200,1)))</f>
        <v>1</v>
      </c>
      <c r="K28" s="4">
        <f>IF(H28&lt;0.15,0,IF(H28&gt;0.15,1,IF(H28=0.15,1)))</f>
        <v>0</v>
      </c>
      <c r="L28" s="4" t="str">
        <f>IF((H28&lt;15%)*AND(G28&lt;100000)*OR(G28&gt;-100000),"NO","YES")</f>
        <v>NO</v>
      </c>
      <c r="M28" s="10" t="str">
        <f>IF((L28="YES")*AND(I28+J28&lt;1),"Explanation not required, difference less than £200"," ")</f>
        <v> </v>
      </c>
      <c r="N28" s="13"/>
    </row>
    <row r="29" spans="4:14" ht="15" thickBot="1">
      <c r="D29" s="5"/>
      <c r="F29" s="5"/>
      <c r="G29" s="5"/>
      <c r="H29" s="6"/>
      <c r="K29" s="4"/>
      <c r="L29" s="4"/>
      <c r="N29" s="23"/>
    </row>
    <row r="30" spans="1:14" ht="19.5" customHeight="1" thickBot="1">
      <c r="A30" s="42" t="s">
        <v>6</v>
      </c>
      <c r="B30" s="42"/>
      <c r="C30" s="42"/>
      <c r="D30" s="8">
        <v>0</v>
      </c>
      <c r="F30" s="8">
        <v>0</v>
      </c>
      <c r="G30" s="5">
        <f>F30-D30</f>
        <v>0</v>
      </c>
      <c r="H30" s="6">
        <f>IF((D30&gt;F30),(D30-F30)/D30,IF(D30&lt;F30,-(D30-F30)/D30,IF(D30=F30,0)))</f>
        <v>0</v>
      </c>
      <c r="I30" s="3">
        <f>IF(D30-F30&lt;100,0,IF(D30-F30&gt;100,1,IF(D30-F30=100,1)))</f>
        <v>0</v>
      </c>
      <c r="J30" s="3">
        <f>IF(F30-D30&lt;100,0,IF(F30-D30&gt;100,1,IF(F30-D30=100,1)))</f>
        <v>0</v>
      </c>
      <c r="K30" s="4">
        <f>IF(H30&lt;0.15,0,IF(H30&gt;0.15,1,IF(H30=0.15,1)))</f>
        <v>0</v>
      </c>
      <c r="L30" s="4" t="str">
        <f>IF((H30&lt;15%)*AND(G30&lt;100000)*OR(G30&gt;-100000),"NO","YES")</f>
        <v>NO</v>
      </c>
      <c r="M30" s="10" t="str">
        <f>IF((L30="YES")*AND(I30+J30&lt;1),"Explanation not required, difference less than £200"," ")</f>
        <v> </v>
      </c>
      <c r="N30" s="13"/>
    </row>
    <row r="31" spans="8:14" ht="14.25">
      <c r="H31" s="6"/>
      <c r="K31" s="4"/>
      <c r="L31" s="4"/>
      <c r="N31" s="23"/>
    </row>
    <row r="32" ht="15">
      <c r="C32" s="11" t="s">
        <v>11</v>
      </c>
    </row>
    <row r="33" spans="15:22" ht="15" customHeight="1">
      <c r="O33" s="26"/>
      <c r="P33" s="26"/>
      <c r="Q33" s="26"/>
      <c r="R33" s="26"/>
      <c r="S33" s="26"/>
      <c r="T33" s="26"/>
      <c r="U33" s="26"/>
      <c r="V33" s="26"/>
    </row>
    <row r="34" spans="3:22" ht="15">
      <c r="C34" s="11" t="s">
        <v>13</v>
      </c>
      <c r="N34" s="26"/>
      <c r="O34" s="26"/>
      <c r="P34" s="26"/>
      <c r="Q34" s="26"/>
      <c r="R34" s="26"/>
      <c r="S34" s="26"/>
      <c r="T34" s="26"/>
      <c r="U34" s="26"/>
      <c r="V34" s="26"/>
    </row>
    <row r="36" ht="15">
      <c r="C36" s="11" t="s">
        <v>19</v>
      </c>
    </row>
  </sheetData>
  <sheetProtection/>
  <mergeCells count="11">
    <mergeCell ref="A1:K1"/>
    <mergeCell ref="A26:C26"/>
    <mergeCell ref="A28:C28"/>
    <mergeCell ref="A30:C30"/>
    <mergeCell ref="A11:C11"/>
    <mergeCell ref="A13:C13"/>
    <mergeCell ref="A15:C15"/>
    <mergeCell ref="A17:C17"/>
    <mergeCell ref="A5:H5"/>
    <mergeCell ref="A19:C19"/>
    <mergeCell ref="A21:C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E17" sqref="E17"/>
    </sheetView>
  </sheetViews>
  <sheetFormatPr defaultColWidth="9.140625" defaultRowHeight="15"/>
  <sheetData>
    <row r="1" ht="15.75" customHeight="1">
      <c r="A1" s="32" t="s">
        <v>22</v>
      </c>
    </row>
    <row r="2" ht="15.75" customHeight="1">
      <c r="A2" s="41" t="s">
        <v>35</v>
      </c>
    </row>
    <row r="3" ht="15">
      <c r="A3" t="s">
        <v>23</v>
      </c>
    </row>
    <row r="5" spans="4:6" ht="15">
      <c r="D5" s="31" t="s">
        <v>1</v>
      </c>
      <c r="E5" s="31" t="s">
        <v>1</v>
      </c>
      <c r="F5" s="31" t="s">
        <v>1</v>
      </c>
    </row>
    <row r="6" ht="15">
      <c r="A6" s="31" t="s">
        <v>24</v>
      </c>
    </row>
    <row r="7" spans="2:4" ht="15">
      <c r="B7" s="34" t="s">
        <v>27</v>
      </c>
      <c r="D7" s="34"/>
    </row>
    <row r="8" spans="2:4" ht="15" customHeight="1">
      <c r="B8" s="34" t="s">
        <v>28</v>
      </c>
      <c r="D8" s="34"/>
    </row>
    <row r="9" spans="2:4" ht="15">
      <c r="B9" s="34" t="s">
        <v>29</v>
      </c>
      <c r="D9" s="34"/>
    </row>
    <row r="10" spans="2:4" ht="15">
      <c r="B10" s="34" t="s">
        <v>30</v>
      </c>
      <c r="D10" s="34"/>
    </row>
    <row r="11" spans="2:4" ht="15">
      <c r="B11" s="34" t="s">
        <v>31</v>
      </c>
      <c r="D11" s="34"/>
    </row>
    <row r="12" spans="2:4" ht="15">
      <c r="B12" s="34" t="s">
        <v>32</v>
      </c>
      <c r="D12" s="34"/>
    </row>
    <row r="13" spans="2:4" ht="15">
      <c r="B13" s="34" t="s">
        <v>33</v>
      </c>
      <c r="D13" s="34"/>
    </row>
    <row r="14" ht="15">
      <c r="E14" s="33">
        <f>SUM(D7:D13)</f>
        <v>0</v>
      </c>
    </row>
    <row r="16" spans="1:4" ht="15">
      <c r="A16" s="31" t="s">
        <v>25</v>
      </c>
      <c r="D16" s="34"/>
    </row>
    <row r="17" ht="15">
      <c r="E17" s="33">
        <f>D16</f>
        <v>0</v>
      </c>
    </row>
    <row r="18" spans="1:6" ht="15.75" thickBot="1">
      <c r="A18" s="31" t="s">
        <v>26</v>
      </c>
      <c r="F18" s="35">
        <f>E14+E17</f>
        <v>0</v>
      </c>
    </row>
    <row r="19" ht="15.75" thickTop="1"/>
  </sheetData>
  <sheetProtection/>
  <printOptions/>
  <pageMargins left="0.7" right="0.7" top="0.75" bottom="0.75" header="0.3" footer="0.3"/>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Littlejohn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Clerk St Georges&amp;Priorslee Parish</cp:lastModifiedBy>
  <cp:lastPrinted>2023-06-22T16:02:52Z</cp:lastPrinted>
  <dcterms:created xsi:type="dcterms:W3CDTF">2012-07-11T10:01:28Z</dcterms:created>
  <dcterms:modified xsi:type="dcterms:W3CDTF">2023-06-29T14:43:09Z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